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9095" windowHeight="11760"/>
  </bookViews>
  <sheets>
    <sheet name="metodologia" sheetId="5" r:id="rId1"/>
    <sheet name="esempio 1" sheetId="1" r:id="rId2"/>
    <sheet name="esempio 2" sheetId="4" r:id="rId3"/>
  </sheets>
  <definedNames>
    <definedName name="solver_adj" localSheetId="2" hidden="1">'esempio 2'!$K$6</definedName>
    <definedName name="solver_cvg" localSheetId="2" hidden="1">1</definedName>
    <definedName name="solver_drv" localSheetId="2" hidden="1">1</definedName>
    <definedName name="solver_est" localSheetId="2" hidden="1">1</definedName>
    <definedName name="solver_itr" localSheetId="2" hidden="1">100</definedName>
    <definedName name="solver_lin" localSheetId="2" hidden="1">2</definedName>
    <definedName name="solver_neg" localSheetId="2" hidden="1">2</definedName>
    <definedName name="solver_num" localSheetId="2" hidden="1">0</definedName>
    <definedName name="solver_nwt" localSheetId="2" hidden="1">1</definedName>
    <definedName name="solver_opt" localSheetId="2" hidden="1">'esempio 2'!$J$13</definedName>
    <definedName name="solver_pre" localSheetId="2" hidden="1">1</definedName>
    <definedName name="solver_scl" localSheetId="2" hidden="1">2</definedName>
    <definedName name="solver_sho" localSheetId="2" hidden="1">2</definedName>
    <definedName name="solver_tim" localSheetId="2" hidden="1">100</definedName>
    <definedName name="solver_tol" localSheetId="2" hidden="1">5</definedName>
    <definedName name="solver_typ" localSheetId="2" hidden="1">3</definedName>
    <definedName name="solver_val" localSheetId="2" hidden="1">0.044</definedName>
  </definedNames>
  <calcPr calcId="125725"/>
</workbook>
</file>

<file path=xl/calcChain.xml><?xml version="1.0" encoding="utf-8"?>
<calcChain xmlns="http://schemas.openxmlformats.org/spreadsheetml/2006/main">
  <c r="J16" i="4"/>
  <c r="K13"/>
  <c r="J4" i="1"/>
  <c r="J6"/>
  <c r="J5"/>
  <c r="K16"/>
  <c r="J16"/>
  <c r="K15"/>
  <c r="K13"/>
  <c r="J13"/>
  <c r="J8"/>
  <c r="J10"/>
  <c r="G6"/>
  <c r="F6"/>
  <c r="E28" i="4"/>
  <c r="D28"/>
  <c r="F28" s="1"/>
  <c r="E27"/>
  <c r="D27"/>
  <c r="E26"/>
  <c r="D26"/>
  <c r="E25"/>
  <c r="D25"/>
  <c r="E24"/>
  <c r="D24"/>
  <c r="E23"/>
  <c r="D23"/>
  <c r="E22"/>
  <c r="F22" s="1"/>
  <c r="D22"/>
  <c r="E21"/>
  <c r="D21"/>
  <c r="E20"/>
  <c r="F20" s="1"/>
  <c r="D20"/>
  <c r="E19"/>
  <c r="D19"/>
  <c r="E18"/>
  <c r="D18"/>
  <c r="E17"/>
  <c r="D17"/>
  <c r="E16"/>
  <c r="D16"/>
  <c r="E15"/>
  <c r="D15"/>
  <c r="E14"/>
  <c r="D14"/>
  <c r="E13"/>
  <c r="D13"/>
  <c r="E12"/>
  <c r="D12"/>
  <c r="E11"/>
  <c r="D11"/>
  <c r="E10"/>
  <c r="D10"/>
  <c r="E9"/>
  <c r="D9"/>
  <c r="E8"/>
  <c r="D8"/>
  <c r="F8" s="1"/>
  <c r="E7"/>
  <c r="D7"/>
  <c r="E6"/>
  <c r="D6"/>
  <c r="E6" i="1"/>
  <c r="E7"/>
  <c r="E8"/>
  <c r="E9"/>
  <c r="E10"/>
  <c r="E11"/>
  <c r="E12"/>
  <c r="E13"/>
  <c r="E14"/>
  <c r="E15"/>
  <c r="E16"/>
  <c r="E17"/>
  <c r="E18"/>
  <c r="E19"/>
  <c r="E20"/>
  <c r="E21"/>
  <c r="E22"/>
  <c r="E23"/>
  <c r="E24"/>
  <c r="E25"/>
  <c r="E26"/>
  <c r="E27"/>
  <c r="E28"/>
  <c r="D28"/>
  <c r="D27"/>
  <c r="D26"/>
  <c r="D25"/>
  <c r="D24"/>
  <c r="D23"/>
  <c r="D22"/>
  <c r="D21"/>
  <c r="D20"/>
  <c r="D19"/>
  <c r="D18"/>
  <c r="D17"/>
  <c r="D16"/>
  <c r="D15"/>
  <c r="D14"/>
  <c r="D13"/>
  <c r="D12"/>
  <c r="D11"/>
  <c r="D10"/>
  <c r="D9"/>
  <c r="D8"/>
  <c r="D7"/>
  <c r="D6"/>
  <c r="F18" i="4"/>
  <c r="F19"/>
  <c r="F21"/>
  <c r="J14"/>
  <c r="K14" s="1"/>
  <c r="J11"/>
  <c r="J14" i="1" l="1"/>
  <c r="F16" i="4"/>
  <c r="F13"/>
  <c r="F24"/>
  <c r="F11"/>
  <c r="F25"/>
  <c r="F14"/>
  <c r="F27"/>
  <c r="F6"/>
  <c r="J6"/>
  <c r="F9"/>
  <c r="F12"/>
  <c r="F17"/>
  <c r="F7"/>
  <c r="F15"/>
  <c r="F23"/>
  <c r="F26"/>
  <c r="F10"/>
  <c r="J9"/>
  <c r="J13" l="1"/>
  <c r="K15" s="1"/>
  <c r="J5"/>
  <c r="J8"/>
  <c r="J10" s="1"/>
  <c r="J9" i="1"/>
  <c r="J11"/>
  <c r="K14" l="1"/>
  <c r="G7" i="4"/>
  <c r="G24"/>
  <c r="G19"/>
  <c r="G11"/>
  <c r="G8"/>
  <c r="G17"/>
  <c r="G6"/>
  <c r="G22"/>
  <c r="G9"/>
  <c r="G15"/>
  <c r="G26"/>
  <c r="G14"/>
  <c r="G20"/>
  <c r="G12"/>
  <c r="G28"/>
  <c r="G21"/>
  <c r="G23"/>
  <c r="G10"/>
  <c r="G13"/>
  <c r="G27"/>
  <c r="G16"/>
  <c r="G25"/>
  <c r="G18"/>
  <c r="F9" i="1"/>
  <c r="F8"/>
  <c r="K16" i="4" l="1"/>
  <c r="J4" s="1"/>
  <c r="F10" i="1"/>
  <c r="F11" l="1"/>
  <c r="F12"/>
  <c r="F13" l="1"/>
  <c r="F14"/>
  <c r="F15" l="1"/>
  <c r="F16" l="1"/>
  <c r="F17" l="1"/>
  <c r="F18" l="1"/>
  <c r="F19" l="1"/>
  <c r="F20" l="1"/>
  <c r="F21" l="1"/>
  <c r="F22" l="1"/>
  <c r="F23" l="1"/>
  <c r="F24" l="1"/>
  <c r="F25" l="1"/>
  <c r="F26" l="1"/>
  <c r="F27" l="1"/>
  <c r="F28" l="1"/>
  <c r="F7" l="1"/>
  <c r="G9" l="1"/>
  <c r="G20"/>
  <c r="G22"/>
  <c r="G19"/>
  <c r="G27"/>
  <c r="G14"/>
  <c r="G26"/>
  <c r="G18"/>
  <c r="G7"/>
  <c r="G15"/>
  <c r="G25"/>
  <c r="G28"/>
  <c r="G23"/>
  <c r="G12"/>
  <c r="G8"/>
  <c r="G24"/>
  <c r="G13"/>
  <c r="G21"/>
  <c r="G17"/>
  <c r="G11"/>
  <c r="G10"/>
  <c r="G16"/>
</calcChain>
</file>

<file path=xl/sharedStrings.xml><?xml version="1.0" encoding="utf-8"?>
<sst xmlns="http://schemas.openxmlformats.org/spreadsheetml/2006/main" count="42" uniqueCount="23">
  <si>
    <t>Benchmark</t>
  </si>
  <si>
    <r>
      <t>R</t>
    </r>
    <r>
      <rPr>
        <b/>
        <vertAlign val="subscript"/>
        <sz val="11"/>
        <color indexed="8"/>
        <rFont val="Calibri"/>
        <family val="2"/>
      </rPr>
      <t>p giornaliero</t>
    </r>
  </si>
  <si>
    <r>
      <t>R</t>
    </r>
    <r>
      <rPr>
        <b/>
        <vertAlign val="subscript"/>
        <sz val="11"/>
        <color indexed="8"/>
        <rFont val="Calibri"/>
        <family val="2"/>
      </rPr>
      <t>b giornaliero</t>
    </r>
  </si>
  <si>
    <r>
      <t>A</t>
    </r>
    <r>
      <rPr>
        <b/>
        <vertAlign val="subscript"/>
        <sz val="11"/>
        <color indexed="8"/>
        <rFont val="Calibri"/>
        <family val="2"/>
      </rPr>
      <t>i giornaliera</t>
    </r>
  </si>
  <si>
    <r>
      <t>(A</t>
    </r>
    <r>
      <rPr>
        <b/>
        <vertAlign val="subscript"/>
        <sz val="11"/>
        <color indexed="8"/>
        <rFont val="Calibri"/>
        <family val="2"/>
      </rPr>
      <t>i</t>
    </r>
    <r>
      <rPr>
        <b/>
        <sz val="11"/>
        <color indexed="8"/>
        <rFont val="Calibri"/>
        <family val="2"/>
      </rPr>
      <t>-Ā)</t>
    </r>
    <r>
      <rPr>
        <b/>
        <vertAlign val="superscript"/>
        <sz val="11"/>
        <color indexed="8"/>
        <rFont val="Calibri"/>
        <family val="2"/>
      </rPr>
      <t>2</t>
    </r>
  </si>
  <si>
    <t>Rend. Ptf medio</t>
  </si>
  <si>
    <t>Rend. Bench medio</t>
  </si>
  <si>
    <r>
      <t xml:space="preserve">Ā </t>
    </r>
    <r>
      <rPr>
        <vertAlign val="subscript"/>
        <sz val="11"/>
        <color indexed="8"/>
        <rFont val="Calibri"/>
        <family val="2"/>
      </rPr>
      <t>giornaliera</t>
    </r>
  </si>
  <si>
    <t>TEV</t>
  </si>
  <si>
    <t>IR</t>
  </si>
  <si>
    <t>volatilità portafoglio</t>
  </si>
  <si>
    <t>volatilità benchmark</t>
  </si>
  <si>
    <t>t</t>
  </si>
  <si>
    <t>Portfolio</t>
  </si>
  <si>
    <t>TE</t>
  </si>
  <si>
    <r>
      <t>R</t>
    </r>
    <r>
      <rPr>
        <vertAlign val="subscript"/>
        <sz val="11"/>
        <rFont val="Calibri"/>
        <family val="2"/>
      </rPr>
      <t>p periodo</t>
    </r>
  </si>
  <si>
    <r>
      <t>R</t>
    </r>
    <r>
      <rPr>
        <vertAlign val="subscript"/>
        <sz val="11"/>
        <rFont val="Calibri"/>
        <family val="2"/>
      </rPr>
      <t>b periodo</t>
    </r>
  </si>
  <si>
    <t>frazione d'anno</t>
  </si>
  <si>
    <t>dati anualizzati</t>
  </si>
  <si>
    <t>Calcolo dell'IR</t>
  </si>
  <si>
    <t>Ipotesi 1: volatilità bassa - IR basso</t>
  </si>
  <si>
    <t>Ipotesi 1: volatilità alta - IR alto</t>
  </si>
  <si>
    <t>dati annualizzati</t>
  </si>
</sst>
</file>

<file path=xl/styles.xml><?xml version="1.0" encoding="utf-8"?>
<styleSheet xmlns="http://schemas.openxmlformats.org/spreadsheetml/2006/main">
  <numFmts count="6">
    <numFmt numFmtId="43" formatCode="_-* #,##0.00_-;\-* #,##0.00_-;_-* &quot;-&quot;??_-;_-@_-"/>
    <numFmt numFmtId="164" formatCode="0.000%"/>
    <numFmt numFmtId="165" formatCode="0.000000"/>
    <numFmt numFmtId="166" formatCode="0.00000"/>
    <numFmt numFmtId="167" formatCode="0.000"/>
    <numFmt numFmtId="168" formatCode="0.00_ ;\-0.00\ "/>
  </numFmts>
  <fonts count="12">
    <font>
      <sz val="11"/>
      <color theme="1"/>
      <name val="Calibri"/>
      <family val="2"/>
      <scheme val="minor"/>
    </font>
    <font>
      <sz val="11"/>
      <color theme="1"/>
      <name val="Calibri"/>
      <family val="2"/>
      <scheme val="minor"/>
    </font>
    <font>
      <b/>
      <sz val="11"/>
      <color theme="1"/>
      <name val="Calibri"/>
      <family val="2"/>
      <scheme val="minor"/>
    </font>
    <font>
      <b/>
      <vertAlign val="subscript"/>
      <sz val="11"/>
      <color indexed="8"/>
      <name val="Calibri"/>
      <family val="2"/>
    </font>
    <font>
      <b/>
      <sz val="11"/>
      <color indexed="8"/>
      <name val="Calibri"/>
      <family val="2"/>
    </font>
    <font>
      <b/>
      <vertAlign val="superscript"/>
      <sz val="11"/>
      <color indexed="8"/>
      <name val="Calibri"/>
      <family val="2"/>
    </font>
    <font>
      <vertAlign val="subscript"/>
      <sz val="11"/>
      <color indexed="8"/>
      <name val="Calibri"/>
      <family val="2"/>
    </font>
    <font>
      <b/>
      <sz val="11"/>
      <name val="Calibri"/>
      <family val="2"/>
      <scheme val="minor"/>
    </font>
    <font>
      <sz val="11"/>
      <name val="Calibri"/>
      <family val="2"/>
      <scheme val="minor"/>
    </font>
    <font>
      <vertAlign val="subscript"/>
      <sz val="11"/>
      <name val="Calibri"/>
      <family val="2"/>
    </font>
    <font>
      <i/>
      <sz val="8"/>
      <color theme="1"/>
      <name val="Calibri"/>
      <family val="2"/>
      <scheme val="minor"/>
    </font>
    <font>
      <i/>
      <sz val="8"/>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10" fontId="0" fillId="0" borderId="0" xfId="2" applyNumberFormat="1" applyFont="1"/>
    <xf numFmtId="0" fontId="8" fillId="0" borderId="0" xfId="0" applyFont="1"/>
    <xf numFmtId="165" fontId="0" fillId="0" borderId="0" xfId="2" applyNumberFormat="1" applyFont="1"/>
    <xf numFmtId="0" fontId="7" fillId="0" borderId="1" xfId="0" applyFont="1" applyBorder="1" applyAlignment="1">
      <alignment horizontal="center"/>
    </xf>
    <xf numFmtId="0" fontId="7" fillId="0" borderId="3" xfId="0" applyFont="1" applyBorder="1"/>
    <xf numFmtId="0" fontId="7" fillId="0" borderId="5" xfId="0" applyFont="1" applyBorder="1"/>
    <xf numFmtId="0" fontId="0" fillId="0" borderId="8" xfId="0" applyBorder="1" applyAlignment="1">
      <alignment horizontal="left"/>
    </xf>
    <xf numFmtId="0" fontId="0" fillId="0" borderId="11" xfId="0" applyBorder="1" applyAlignment="1">
      <alignment horizontal="left"/>
    </xf>
    <xf numFmtId="0" fontId="8" fillId="0" borderId="11" xfId="0" applyFont="1" applyBorder="1" applyAlignment="1">
      <alignment horizontal="left"/>
    </xf>
    <xf numFmtId="0" fontId="8" fillId="0" borderId="13" xfId="0" applyFont="1" applyBorder="1" applyAlignment="1">
      <alignment horizontal="left"/>
    </xf>
    <xf numFmtId="10" fontId="0" fillId="0" borderId="7" xfId="2" applyNumberFormat="1" applyFont="1" applyBorder="1" applyAlignment="1">
      <alignment horizontal="center"/>
    </xf>
    <xf numFmtId="10" fontId="0" fillId="0" borderId="7" xfId="0" applyNumberFormat="1" applyBorder="1" applyAlignment="1">
      <alignment horizontal="center"/>
    </xf>
    <xf numFmtId="0" fontId="0" fillId="0" borderId="12" xfId="0" applyBorder="1" applyAlignment="1">
      <alignment horizontal="center"/>
    </xf>
    <xf numFmtId="10" fontId="0" fillId="0" borderId="12" xfId="2" applyNumberFormat="1" applyFont="1" applyBorder="1" applyAlignment="1">
      <alignment horizontal="center"/>
    </xf>
    <xf numFmtId="10" fontId="0" fillId="0" borderId="9" xfId="0" applyNumberFormat="1" applyBorder="1" applyAlignment="1">
      <alignment horizontal="center"/>
    </xf>
    <xf numFmtId="10" fontId="8" fillId="0" borderId="7" xfId="2" applyNumberFormat="1" applyFont="1" applyBorder="1" applyAlignment="1">
      <alignment horizontal="center"/>
    </xf>
    <xf numFmtId="10" fontId="8" fillId="0" borderId="12" xfId="2" applyNumberFormat="1" applyFont="1" applyBorder="1" applyAlignment="1">
      <alignment horizontal="center"/>
    </xf>
    <xf numFmtId="0" fontId="8" fillId="0" borderId="7" xfId="0" applyFont="1" applyBorder="1" applyAlignment="1">
      <alignment horizontal="center"/>
    </xf>
    <xf numFmtId="10" fontId="8" fillId="0" borderId="14" xfId="2" applyNumberFormat="1" applyFont="1" applyBorder="1" applyAlignment="1">
      <alignment horizontal="center"/>
    </xf>
    <xf numFmtId="10" fontId="8" fillId="0" borderId="15" xfId="2" applyNumberFormat="1" applyFont="1" applyBorder="1" applyAlignment="1">
      <alignment horizontal="center"/>
    </xf>
    <xf numFmtId="167" fontId="8" fillId="0" borderId="7" xfId="0" applyNumberFormat="1" applyFont="1" applyBorder="1" applyAlignment="1">
      <alignment horizontal="center"/>
    </xf>
    <xf numFmtId="166" fontId="8" fillId="0" borderId="0" xfId="0" applyNumberFormat="1"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left"/>
    </xf>
    <xf numFmtId="2" fontId="8" fillId="0" borderId="7" xfId="0" applyNumberFormat="1" applyFont="1" applyFill="1" applyBorder="1" applyAlignment="1">
      <alignment horizontal="center"/>
    </xf>
    <xf numFmtId="10" fontId="8" fillId="0" borderId="7" xfId="2" applyNumberFormat="1" applyFont="1" applyFill="1" applyBorder="1" applyAlignment="1">
      <alignment horizontal="center"/>
    </xf>
    <xf numFmtId="2" fontId="8" fillId="2" borderId="7" xfId="0" applyNumberFormat="1" applyFont="1" applyFill="1" applyBorder="1" applyAlignment="1">
      <alignment horizontal="center"/>
    </xf>
    <xf numFmtId="10" fontId="8" fillId="2" borderId="7" xfId="2" applyNumberFormat="1" applyFont="1" applyFill="1" applyBorder="1" applyAlignment="1">
      <alignment horizontal="center"/>
    </xf>
    <xf numFmtId="10" fontId="0" fillId="2" borderId="7" xfId="0" applyNumberFormat="1" applyFill="1" applyBorder="1" applyAlignment="1">
      <alignment horizontal="center"/>
    </xf>
    <xf numFmtId="10" fontId="0" fillId="2" borderId="12" xfId="2" applyNumberFormat="1" applyFont="1" applyFill="1" applyBorder="1" applyAlignment="1">
      <alignment horizontal="center"/>
    </xf>
    <xf numFmtId="2" fontId="8" fillId="2" borderId="14" xfId="0" applyNumberFormat="1" applyFont="1" applyFill="1" applyBorder="1" applyAlignment="1">
      <alignment horizontal="center"/>
    </xf>
    <xf numFmtId="10" fontId="8" fillId="2" borderId="14" xfId="2" applyNumberFormat="1" applyFont="1" applyFill="1" applyBorder="1" applyAlignment="1">
      <alignment horizontal="center"/>
    </xf>
    <xf numFmtId="10" fontId="0" fillId="2" borderId="14" xfId="0" applyNumberFormat="1" applyFill="1" applyBorder="1" applyAlignment="1">
      <alignment horizontal="center"/>
    </xf>
    <xf numFmtId="10" fontId="0" fillId="2" borderId="15" xfId="2" applyNumberFormat="1"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1" fontId="8" fillId="3" borderId="11" xfId="0" applyNumberFormat="1" applyFont="1" applyFill="1" applyBorder="1" applyAlignment="1">
      <alignment horizontal="center"/>
    </xf>
    <xf numFmtId="1" fontId="8" fillId="3" borderId="13" xfId="0" applyNumberFormat="1" applyFont="1" applyFill="1" applyBorder="1" applyAlignment="1">
      <alignment horizontal="center"/>
    </xf>
    <xf numFmtId="10" fontId="0" fillId="0" borderId="0" xfId="2" applyNumberFormat="1" applyFont="1" applyAlignment="1">
      <alignment horizontal="center"/>
    </xf>
    <xf numFmtId="10" fontId="0" fillId="0" borderId="7" xfId="2" applyNumberFormat="1" applyFont="1" applyBorder="1"/>
    <xf numFmtId="10" fontId="0" fillId="0" borderId="7" xfId="0" applyNumberFormat="1" applyBorder="1"/>
    <xf numFmtId="0" fontId="0" fillId="0" borderId="12" xfId="0" applyBorder="1"/>
    <xf numFmtId="164" fontId="0" fillId="0" borderId="12" xfId="2" applyNumberFormat="1" applyFont="1" applyBorder="1" applyAlignment="1">
      <alignment horizontal="center"/>
    </xf>
    <xf numFmtId="0" fontId="0" fillId="0" borderId="7" xfId="0" applyFont="1" applyFill="1" applyBorder="1" applyAlignment="1">
      <alignment horizontal="center"/>
    </xf>
    <xf numFmtId="10" fontId="0" fillId="0" borderId="7" xfId="2" applyNumberFormat="1" applyFont="1" applyFill="1" applyBorder="1"/>
    <xf numFmtId="2" fontId="0" fillId="0" borderId="7" xfId="0" applyNumberFormat="1" applyFont="1" applyFill="1" applyBorder="1" applyAlignment="1">
      <alignment horizontal="center"/>
    </xf>
    <xf numFmtId="0" fontId="10" fillId="0" borderId="12" xfId="0" applyFont="1" applyBorder="1" applyAlignment="1">
      <alignment horizontal="center"/>
    </xf>
    <xf numFmtId="164" fontId="8" fillId="0" borderId="7" xfId="2" applyNumberFormat="1" applyFont="1" applyBorder="1" applyAlignment="1">
      <alignment horizontal="center"/>
    </xf>
    <xf numFmtId="0" fontId="0" fillId="0" borderId="2" xfId="0" applyBorder="1"/>
    <xf numFmtId="0" fontId="0" fillId="0" borderId="4" xfId="0" applyBorder="1"/>
    <xf numFmtId="0" fontId="8" fillId="0" borderId="4" xfId="0" applyFont="1" applyBorder="1"/>
    <xf numFmtId="10" fontId="0" fillId="0" borderId="0" xfId="2" applyNumberFormat="1" applyFont="1" applyBorder="1" applyAlignment="1">
      <alignment horizontal="center"/>
    </xf>
    <xf numFmtId="0" fontId="0" fillId="0" borderId="11" xfId="0" applyFill="1" applyBorder="1" applyAlignment="1">
      <alignment horizontal="left"/>
    </xf>
    <xf numFmtId="0" fontId="11" fillId="0" borderId="12" xfId="0" applyFont="1" applyBorder="1" applyAlignment="1">
      <alignment horizontal="center"/>
    </xf>
    <xf numFmtId="166" fontId="8" fillId="0" borderId="7" xfId="0" applyNumberFormat="1" applyFont="1" applyBorder="1" applyAlignment="1">
      <alignment horizontal="center"/>
    </xf>
    <xf numFmtId="10" fontId="7" fillId="0" borderId="4" xfId="2" applyNumberFormat="1" applyFont="1" applyBorder="1" applyAlignment="1">
      <alignment horizontal="right"/>
    </xf>
    <xf numFmtId="10" fontId="7" fillId="0" borderId="6" xfId="2" applyNumberFormat="1" applyFont="1" applyBorder="1" applyAlignment="1">
      <alignment horizontal="right"/>
    </xf>
    <xf numFmtId="1" fontId="0" fillId="3" borderId="11" xfId="0" applyNumberFormat="1" applyFont="1" applyFill="1" applyBorder="1" applyAlignment="1">
      <alignment horizontal="center"/>
    </xf>
    <xf numFmtId="1" fontId="0" fillId="3" borderId="13" xfId="0" applyNumberFormat="1" applyFont="1" applyFill="1" applyBorder="1" applyAlignment="1">
      <alignment horizontal="center"/>
    </xf>
    <xf numFmtId="2" fontId="0" fillId="2" borderId="7" xfId="0" applyNumberFormat="1" applyFont="1" applyFill="1" applyBorder="1" applyAlignment="1">
      <alignment horizontal="center"/>
    </xf>
    <xf numFmtId="164" fontId="0" fillId="2" borderId="12" xfId="2" applyNumberFormat="1" applyFont="1" applyFill="1" applyBorder="1" applyAlignment="1">
      <alignment horizontal="center"/>
    </xf>
    <xf numFmtId="2" fontId="0" fillId="2" borderId="14" xfId="0" applyNumberFormat="1" applyFont="1" applyFill="1" applyBorder="1" applyAlignment="1">
      <alignment horizontal="center"/>
    </xf>
    <xf numFmtId="164" fontId="0" fillId="2" borderId="15" xfId="2" applyNumberFormat="1" applyFont="1" applyFill="1" applyBorder="1" applyAlignment="1">
      <alignment horizontal="center"/>
    </xf>
    <xf numFmtId="168" fontId="7" fillId="0" borderId="2" xfId="1" applyNumberFormat="1" applyFont="1" applyBorder="1" applyAlignment="1">
      <alignment horizontal="right"/>
    </xf>
    <xf numFmtId="2" fontId="7" fillId="0" borderId="2" xfId="2" applyNumberFormat="1" applyFont="1" applyBorder="1" applyAlignment="1">
      <alignment horizontal="right"/>
    </xf>
  </cellXfs>
  <cellStyles count="3">
    <cellStyle name="Migliaia" xfId="1" builtinId="3"/>
    <cellStyle name="Normale" xfId="0" builtinId="0"/>
    <cellStyle name="Percentuale"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466725</xdr:colOff>
      <xdr:row>1</xdr:row>
      <xdr:rowOff>171450</xdr:rowOff>
    </xdr:from>
    <xdr:to>
      <xdr:col>15</xdr:col>
      <xdr:colOff>371475</xdr:colOff>
      <xdr:row>29</xdr:row>
      <xdr:rowOff>171450</xdr:rowOff>
    </xdr:to>
    <xdr:sp macro="" textlink="">
      <xdr:nvSpPr>
        <xdr:cNvPr id="2" name="CasellaDiTesto 1"/>
        <xdr:cNvSpPr txBox="1"/>
      </xdr:nvSpPr>
      <xdr:spPr>
        <a:xfrm>
          <a:off x="466725" y="361950"/>
          <a:ext cx="9048750" cy="533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a:t>Serie storiche:  costruite sulla base di serie casuali</a:t>
          </a:r>
        </a:p>
        <a:p>
          <a:endParaRPr lang="it-IT" sz="1100"/>
        </a:p>
        <a:p>
          <a:r>
            <a:rPr lang="it-IT" sz="1100"/>
            <a:t>t: data di calcolo</a:t>
          </a:r>
        </a:p>
        <a:p>
          <a:endParaRPr lang="it-IT" sz="1100"/>
        </a:p>
        <a:p>
          <a:r>
            <a:rPr lang="it-IT" sz="1100"/>
            <a:t>Rp giornaliero: rendimento giornaliero del portafoglio</a:t>
          </a:r>
        </a:p>
        <a:p>
          <a:endParaRPr lang="it-IT" sz="1100"/>
        </a:p>
        <a:p>
          <a:r>
            <a:rPr lang="it-IT" sz="1100"/>
            <a:t>Rb giornaliero: rendimento giornaliero del benchmark</a:t>
          </a:r>
        </a:p>
        <a:p>
          <a:endParaRPr lang="it-IT" sz="1100"/>
        </a:p>
        <a:p>
          <a:r>
            <a:rPr lang="it-IT" sz="1100"/>
            <a:t>A</a:t>
          </a:r>
          <a:r>
            <a:rPr lang="it-IT" sz="1100" baseline="-25000"/>
            <a:t>i</a:t>
          </a:r>
          <a:r>
            <a:rPr lang="it-IT" sz="1100"/>
            <a:t> giornaliera: differenza giornaliera tra i rendimenti, ottenuta come: </a:t>
          </a:r>
          <a:r>
            <a:rPr lang="it-IT" sz="1100">
              <a:solidFill>
                <a:schemeClr val="dk1"/>
              </a:solidFill>
              <a:latin typeface="+mn-lt"/>
              <a:ea typeface="+mn-ea"/>
              <a:cs typeface="+mn-cs"/>
            </a:rPr>
            <a:t>Rp giornaliero</a:t>
          </a:r>
          <a:r>
            <a:rPr lang="it-IT" sz="1100" baseline="0">
              <a:solidFill>
                <a:schemeClr val="dk1"/>
              </a:solidFill>
              <a:latin typeface="+mn-lt"/>
              <a:ea typeface="+mn-ea"/>
              <a:cs typeface="+mn-cs"/>
            </a:rPr>
            <a:t> - </a:t>
          </a:r>
          <a:r>
            <a:rPr lang="it-IT" sz="1100">
              <a:solidFill>
                <a:schemeClr val="dk1"/>
              </a:solidFill>
              <a:latin typeface="+mn-lt"/>
              <a:ea typeface="+mn-ea"/>
              <a:cs typeface="+mn-cs"/>
            </a:rPr>
            <a:t>Rb giornaliero</a:t>
          </a:r>
        </a:p>
        <a:p>
          <a:pPr algn="ctr"/>
          <a:endParaRPr lang="it-IT" sz="1100">
            <a:solidFill>
              <a:schemeClr val="dk1"/>
            </a:solidFill>
            <a:latin typeface="+mn-lt"/>
            <a:ea typeface="+mn-ea"/>
            <a:cs typeface="+mn-cs"/>
          </a:endParaRPr>
        </a:p>
        <a:p>
          <a:pPr algn="l"/>
          <a:r>
            <a:rPr lang="it-IT" sz="1100">
              <a:solidFill>
                <a:schemeClr val="dk1"/>
              </a:solidFill>
              <a:latin typeface="+mn-lt"/>
              <a:ea typeface="+mn-ea"/>
              <a:cs typeface="+mn-cs"/>
            </a:rPr>
            <a:t>Rend. Ptf medio: media dei rendimenti giornalieri del portafoglio</a:t>
          </a:r>
        </a:p>
        <a:p>
          <a:pPr algn="l"/>
          <a:endParaRPr lang="it-IT" sz="1100">
            <a:solidFill>
              <a:schemeClr val="dk1"/>
            </a:solidFill>
            <a:latin typeface="+mn-lt"/>
            <a:ea typeface="+mn-ea"/>
            <a:cs typeface="+mn-cs"/>
          </a:endParaRPr>
        </a:p>
        <a:p>
          <a:pPr algn="l"/>
          <a:r>
            <a:rPr lang="it-IT" sz="1100">
              <a:solidFill>
                <a:schemeClr val="dk1"/>
              </a:solidFill>
              <a:latin typeface="+mn-lt"/>
              <a:ea typeface="+mn-ea"/>
              <a:cs typeface="+mn-cs"/>
            </a:rPr>
            <a:t>Rend. Bench medio: media dei rendimenti giornalieri del benchmark</a:t>
          </a:r>
        </a:p>
        <a:p>
          <a:pPr algn="l"/>
          <a:endParaRPr lang="it-IT" sz="1100">
            <a:solidFill>
              <a:schemeClr val="dk1"/>
            </a:solidFill>
            <a:latin typeface="+mn-lt"/>
            <a:ea typeface="+mn-ea"/>
            <a:cs typeface="+mn-cs"/>
          </a:endParaRPr>
        </a:p>
        <a:p>
          <a:pPr algn="l"/>
          <a:r>
            <a:rPr lang="it-IT" sz="1100">
              <a:solidFill>
                <a:schemeClr val="dk1"/>
              </a:solidFill>
              <a:latin typeface="+mn-lt"/>
              <a:ea typeface="+mn-ea"/>
              <a:cs typeface="+mn-cs"/>
            </a:rPr>
            <a:t>Ā giornaliera: differenza tra la media dei rendimenti giornalieri del portafoglio e la media dei rendimenti giornalieri del benchmark</a:t>
          </a:r>
        </a:p>
        <a:p>
          <a:pPr algn="ctr"/>
          <a:endParaRPr lang="it-IT" sz="1100">
            <a:solidFill>
              <a:schemeClr val="dk1"/>
            </a:solidFill>
            <a:latin typeface="+mn-lt"/>
            <a:ea typeface="+mn-ea"/>
            <a:cs typeface="+mn-cs"/>
          </a:endParaRPr>
        </a:p>
        <a:p>
          <a:pPr algn="l"/>
          <a:r>
            <a:rPr lang="it-IT" sz="1100"/>
            <a:t>(Ai-Ā)</a:t>
          </a:r>
          <a:r>
            <a:rPr lang="it-IT" sz="1100" baseline="30000"/>
            <a:t>2</a:t>
          </a:r>
          <a:r>
            <a:rPr lang="it-IT" sz="1100" baseline="0"/>
            <a:t>: quadrato delle differenze tra </a:t>
          </a:r>
          <a:r>
            <a:rPr lang="it-IT" sz="1100">
              <a:solidFill>
                <a:schemeClr val="dk1"/>
              </a:solidFill>
              <a:latin typeface="+mn-lt"/>
              <a:ea typeface="+mn-ea"/>
              <a:cs typeface="+mn-cs"/>
            </a:rPr>
            <a:t>A</a:t>
          </a:r>
          <a:r>
            <a:rPr lang="it-IT" sz="1100" baseline="-25000">
              <a:solidFill>
                <a:schemeClr val="dk1"/>
              </a:solidFill>
              <a:latin typeface="+mn-lt"/>
              <a:ea typeface="+mn-ea"/>
              <a:cs typeface="+mn-cs"/>
            </a:rPr>
            <a:t>i</a:t>
          </a:r>
          <a:r>
            <a:rPr lang="it-IT" sz="1100">
              <a:solidFill>
                <a:schemeClr val="dk1"/>
              </a:solidFill>
              <a:latin typeface="+mn-lt"/>
              <a:ea typeface="+mn-ea"/>
              <a:cs typeface="+mn-cs"/>
            </a:rPr>
            <a:t> giornaliera e Ā giornaliera</a:t>
          </a:r>
        </a:p>
        <a:p>
          <a:pPr algn="l"/>
          <a:endParaRPr lang="it-IT" sz="1100" baseline="0">
            <a:solidFill>
              <a:schemeClr val="dk1"/>
            </a:solidFill>
            <a:latin typeface="+mn-lt"/>
            <a:ea typeface="+mn-ea"/>
            <a:cs typeface="+mn-cs"/>
          </a:endParaRPr>
        </a:p>
        <a:p>
          <a:pPr algn="l"/>
          <a:r>
            <a:rPr lang="it-IT" sz="1100" baseline="0"/>
            <a:t>frazione d'anno: periodo di calcolo considerato</a:t>
          </a:r>
        </a:p>
        <a:p>
          <a:pPr algn="l"/>
          <a:endParaRPr lang="it-IT" sz="1100" baseline="0"/>
        </a:p>
        <a:p>
          <a:pPr algn="l"/>
          <a:r>
            <a:rPr lang="it-IT" sz="1100" baseline="0"/>
            <a:t>Rp periodo: rendimento di periodo del portafoglio. Questo dato viene annualizzato in base alla frazione d'anno per calcolare il numeratore dell'IR</a:t>
          </a:r>
        </a:p>
        <a:p>
          <a:pPr algn="l"/>
          <a:endParaRPr lang="it-IT" sz="1100" baseline="0"/>
        </a:p>
        <a:p>
          <a:pPr algn="l"/>
          <a:r>
            <a:rPr lang="it-IT" sz="1100" baseline="0"/>
            <a:t>Rb periodo: rendimento di periodo del benchmark. </a:t>
          </a:r>
          <a:r>
            <a:rPr lang="it-IT" sz="1100" baseline="0">
              <a:solidFill>
                <a:schemeClr val="dk1"/>
              </a:solidFill>
              <a:latin typeface="+mn-lt"/>
              <a:ea typeface="+mn-ea"/>
              <a:cs typeface="+mn-cs"/>
            </a:rPr>
            <a:t>Questo dato viene annualizzato in base alla frazione d'anno per calcolare il numeratore dell'IR</a:t>
          </a:r>
        </a:p>
        <a:p>
          <a:pPr algn="l"/>
          <a:endParaRPr lang="it-IT" sz="1100" baseline="0">
            <a:solidFill>
              <a:schemeClr val="dk1"/>
            </a:solidFill>
            <a:latin typeface="+mn-lt"/>
            <a:ea typeface="+mn-ea"/>
            <a:cs typeface="+mn-cs"/>
          </a:endParaRPr>
        </a:p>
        <a:p>
          <a:pPr algn="l"/>
          <a:r>
            <a:rPr lang="it-IT" sz="1100" baseline="0"/>
            <a:t>TE: Tracking Error, è la differenza tra il rendimento annualizzato del portafoglio e il rendimento annualizzato del benchmark. Numeratore dell'IR</a:t>
          </a:r>
        </a:p>
        <a:p>
          <a:pPr algn="l"/>
          <a:endParaRPr lang="it-IT" sz="1100" baseline="0"/>
        </a:p>
        <a:p>
          <a:pPr algn="l"/>
          <a:r>
            <a:rPr lang="it-IT" sz="1100" baseline="0"/>
            <a:t>TEV: Tracking Error Volatility, è la volatilità degli extrarendimenti, calcolata come la radice quadrata del rapporto tra la sommatoria dei dati </a:t>
          </a:r>
          <a:r>
            <a:rPr lang="it-IT" sz="1100">
              <a:solidFill>
                <a:schemeClr val="dk1"/>
              </a:solidFill>
              <a:latin typeface="+mn-lt"/>
              <a:ea typeface="+mn-ea"/>
              <a:cs typeface="+mn-cs"/>
            </a:rPr>
            <a:t>(Ai-Ā)</a:t>
          </a:r>
          <a:r>
            <a:rPr lang="it-IT" sz="1100" baseline="30000">
              <a:solidFill>
                <a:schemeClr val="dk1"/>
              </a:solidFill>
              <a:latin typeface="+mn-lt"/>
              <a:ea typeface="+mn-ea"/>
              <a:cs typeface="+mn-cs"/>
            </a:rPr>
            <a:t>2 </a:t>
          </a:r>
          <a:r>
            <a:rPr lang="it-IT" sz="1100" baseline="0">
              <a:solidFill>
                <a:schemeClr val="dk1"/>
              </a:solidFill>
              <a:latin typeface="+mn-lt"/>
              <a:ea typeface="+mn-ea"/>
              <a:cs typeface="+mn-cs"/>
            </a:rPr>
            <a:t>e il numero di dati. Questo valore, ai fini del calcolo dell'IR, viene annualizzato, considerando l'anno formato da 255 giorni (numero di giorni di quotazione in un anno ). Il dato annualizzato costituisce il denominatore dell'IR.</a:t>
          </a:r>
          <a:endParaRPr lang="it-IT" sz="1100" baseline="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H35" sqref="H35"/>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M28"/>
  <sheetViews>
    <sheetView workbookViewId="0">
      <selection activeCell="K26" sqref="K26"/>
    </sheetView>
  </sheetViews>
  <sheetFormatPr defaultRowHeight="15"/>
  <cols>
    <col min="1" max="7" width="10.85546875" customWidth="1"/>
    <col min="8" max="8" width="4.28515625" customWidth="1"/>
    <col min="9" max="9" width="19.42578125" bestFit="1" customWidth="1"/>
    <col min="10" max="10" width="13.7109375" bestFit="1" customWidth="1"/>
    <col min="11" max="11" width="15.5703125" bestFit="1" customWidth="1"/>
    <col min="12" max="12" width="14.7109375" bestFit="1" customWidth="1"/>
  </cols>
  <sheetData>
    <row r="1" spans="1:13">
      <c r="A1" t="s">
        <v>19</v>
      </c>
    </row>
    <row r="2" spans="1:13">
      <c r="A2" t="s">
        <v>20</v>
      </c>
    </row>
    <row r="3" spans="1:13" ht="15.75" thickBot="1"/>
    <row r="4" spans="1:13" ht="18.75">
      <c r="A4" s="36" t="s">
        <v>12</v>
      </c>
      <c r="B4" s="37" t="s">
        <v>13</v>
      </c>
      <c r="C4" s="37" t="s">
        <v>0</v>
      </c>
      <c r="D4" s="37" t="s">
        <v>1</v>
      </c>
      <c r="E4" s="37" t="s">
        <v>2</v>
      </c>
      <c r="F4" s="37" t="s">
        <v>3</v>
      </c>
      <c r="G4" s="38" t="s">
        <v>4</v>
      </c>
      <c r="I4" s="4" t="s">
        <v>9</v>
      </c>
      <c r="J4" s="66">
        <f>K15/K16</f>
        <v>0.56202567068317999</v>
      </c>
    </row>
    <row r="5" spans="1:13">
      <c r="A5" s="39">
        <v>1</v>
      </c>
      <c r="B5" s="26">
        <v>100</v>
      </c>
      <c r="C5" s="26">
        <v>100</v>
      </c>
      <c r="D5" s="27"/>
      <c r="E5" s="11"/>
      <c r="F5" s="12"/>
      <c r="G5" s="13"/>
      <c r="I5" s="5" t="s">
        <v>10</v>
      </c>
      <c r="J5" s="58">
        <f>STDEV(D6:D28)*255^(1/2)</f>
        <v>5.3922490952212229E-2</v>
      </c>
    </row>
    <row r="6" spans="1:13" ht="15.75" thickBot="1">
      <c r="A6" s="39">
        <v>2</v>
      </c>
      <c r="B6" s="28">
        <v>99.618547211570345</v>
      </c>
      <c r="C6" s="28">
        <v>98.216580139809849</v>
      </c>
      <c r="D6" s="29">
        <f>B6/B5-1</f>
        <v>-3.8145278842965924E-3</v>
      </c>
      <c r="E6" s="29">
        <f>C6/C5-1</f>
        <v>-1.7834198601901496E-2</v>
      </c>
      <c r="F6" s="30">
        <f>D6-E6</f>
        <v>1.4019670717604904E-2</v>
      </c>
      <c r="G6" s="31">
        <f>(F6-$J$10)^2</f>
        <v>1.9219826180489862E-4</v>
      </c>
      <c r="I6" s="6" t="s">
        <v>11</v>
      </c>
      <c r="J6" s="59">
        <f>STDEV(E6:E28)*255^(1/2)</f>
        <v>0.27794678355831742</v>
      </c>
    </row>
    <row r="7" spans="1:13" ht="15.75" thickBot="1">
      <c r="A7" s="39">
        <v>3</v>
      </c>
      <c r="B7" s="26">
        <v>99.837287527372695</v>
      </c>
      <c r="C7" s="26">
        <v>99.813244396778259</v>
      </c>
      <c r="D7" s="27">
        <f t="shared" ref="D7:E28" si="0">B7/B6-1</f>
        <v>2.1957790183166903E-3</v>
      </c>
      <c r="E7" s="27">
        <f t="shared" si="0"/>
        <v>1.6256565385351252E-2</v>
      </c>
      <c r="F7" s="12">
        <f t="shared" ref="F7:F28" si="1">D7-E7</f>
        <v>-1.4060786367034561E-2</v>
      </c>
      <c r="G7" s="14">
        <f t="shared" ref="G7:G28" si="2">(F7-$J$10)^2</f>
        <v>2.0212019765223502E-4</v>
      </c>
    </row>
    <row r="8" spans="1:13">
      <c r="A8" s="39">
        <v>4</v>
      </c>
      <c r="B8" s="28">
        <v>100.16564183009157</v>
      </c>
      <c r="C8" s="28">
        <v>101.65540490393896</v>
      </c>
      <c r="D8" s="29">
        <f t="shared" si="0"/>
        <v>3.2888944687008426E-3</v>
      </c>
      <c r="E8" s="29">
        <f t="shared" si="0"/>
        <v>1.8456072821736225E-2</v>
      </c>
      <c r="F8" s="30">
        <f t="shared" si="1"/>
        <v>-1.5167178353035382E-2</v>
      </c>
      <c r="G8" s="31">
        <f t="shared" si="2"/>
        <v>2.3480322559828778E-4</v>
      </c>
      <c r="I8" s="7" t="s">
        <v>5</v>
      </c>
      <c r="J8" s="15">
        <f>AVERAGE(D6:D28)</f>
        <v>7.5166194223128338E-4</v>
      </c>
      <c r="K8" s="23"/>
    </row>
    <row r="9" spans="1:13">
      <c r="A9" s="39">
        <v>5</v>
      </c>
      <c r="B9" s="26">
        <v>99.835562519360977</v>
      </c>
      <c r="C9" s="26">
        <v>99.61440425156232</v>
      </c>
      <c r="D9" s="27">
        <f t="shared" si="0"/>
        <v>-3.2953346546763518E-3</v>
      </c>
      <c r="E9" s="27">
        <f t="shared" si="0"/>
        <v>-2.0077640281943809E-2</v>
      </c>
      <c r="F9" s="12">
        <f t="shared" si="1"/>
        <v>1.6782305627267458E-2</v>
      </c>
      <c r="G9" s="14">
        <f t="shared" si="2"/>
        <v>2.7643031631641082E-4</v>
      </c>
      <c r="I9" s="8" t="s">
        <v>6</v>
      </c>
      <c r="J9" s="12">
        <f>AVERAGE(E6:E28)</f>
        <v>5.9554999591229427E-4</v>
      </c>
      <c r="K9" s="24"/>
    </row>
    <row r="10" spans="1:13" ht="18">
      <c r="A10" s="39">
        <v>6</v>
      </c>
      <c r="B10" s="28">
        <v>99.704268757539609</v>
      </c>
      <c r="C10" s="28">
        <v>97.852135941688218</v>
      </c>
      <c r="D10" s="29">
        <f t="shared" si="0"/>
        <v>-1.3151001357447623E-3</v>
      </c>
      <c r="E10" s="29">
        <f t="shared" si="0"/>
        <v>-1.7690898451028669E-2</v>
      </c>
      <c r="F10" s="30">
        <f t="shared" si="1"/>
        <v>1.6375798315283907E-2</v>
      </c>
      <c r="G10" s="31">
        <f t="shared" si="2"/>
        <v>2.630782259075864E-4</v>
      </c>
      <c r="I10" s="8" t="s">
        <v>7</v>
      </c>
      <c r="J10" s="12">
        <f>J8-J9</f>
        <v>1.5611194631898911E-4</v>
      </c>
      <c r="K10" s="24"/>
      <c r="M10" s="2"/>
    </row>
    <row r="11" spans="1:13">
      <c r="A11" s="39">
        <v>7</v>
      </c>
      <c r="B11" s="26">
        <v>99.532919428724483</v>
      </c>
      <c r="C11" s="26">
        <v>98.381906717941732</v>
      </c>
      <c r="D11" s="27">
        <f t="shared" si="0"/>
        <v>-1.7185756532833718E-3</v>
      </c>
      <c r="E11" s="27">
        <f t="shared" si="0"/>
        <v>5.4139929716936486E-3</v>
      </c>
      <c r="F11" s="12">
        <f t="shared" si="1"/>
        <v>-7.1325686249770204E-3</v>
      </c>
      <c r="G11" s="14">
        <f t="shared" si="2"/>
        <v>5.3124864470387921E-5</v>
      </c>
      <c r="I11" s="8" t="s">
        <v>17</v>
      </c>
      <c r="J11" s="21">
        <f>(A28-A5)/365</f>
        <v>6.3013698630136991E-2</v>
      </c>
      <c r="K11" s="24"/>
      <c r="M11" s="2"/>
    </row>
    <row r="12" spans="1:13">
      <c r="A12" s="39">
        <v>8</v>
      </c>
      <c r="B12" s="28">
        <v>99.319996168043417</v>
      </c>
      <c r="C12" s="28">
        <v>96.381883152390856</v>
      </c>
      <c r="D12" s="29">
        <f t="shared" si="0"/>
        <v>-2.1392245088674988E-3</v>
      </c>
      <c r="E12" s="29">
        <f t="shared" si="0"/>
        <v>-2.0329180763744348E-2</v>
      </c>
      <c r="F12" s="30">
        <f t="shared" si="1"/>
        <v>1.8189956254876849E-2</v>
      </c>
      <c r="G12" s="31">
        <f t="shared" si="2"/>
        <v>3.2521954054530472E-4</v>
      </c>
      <c r="I12" s="25"/>
      <c r="J12" s="22"/>
      <c r="K12" s="49" t="s">
        <v>18</v>
      </c>
      <c r="M12" s="2"/>
    </row>
    <row r="13" spans="1:13" ht="18">
      <c r="A13" s="39">
        <v>9</v>
      </c>
      <c r="B13" s="26">
        <v>98.955737611074397</v>
      </c>
      <c r="C13" s="26">
        <v>94.212171200229591</v>
      </c>
      <c r="D13" s="27">
        <f t="shared" si="0"/>
        <v>-3.667524879408135E-3</v>
      </c>
      <c r="E13" s="27">
        <f t="shared" si="0"/>
        <v>-2.2511616096260512E-2</v>
      </c>
      <c r="F13" s="12">
        <f t="shared" si="1"/>
        <v>1.8844091216852377E-2</v>
      </c>
      <c r="G13" s="14">
        <f t="shared" si="2"/>
        <v>3.4924056921588559E-4</v>
      </c>
      <c r="I13" s="9" t="s">
        <v>15</v>
      </c>
      <c r="J13" s="16">
        <f>B28/B5-1</f>
        <v>1.7304428145326956E-2</v>
      </c>
      <c r="K13" s="17">
        <f>(1+J13)^(1/J11)-1</f>
        <v>0.31293461192232952</v>
      </c>
      <c r="M13" s="2"/>
    </row>
    <row r="14" spans="1:13" ht="18">
      <c r="A14" s="39">
        <v>10</v>
      </c>
      <c r="B14" s="28">
        <v>98.92869751342981</v>
      </c>
      <c r="C14" s="28">
        <v>94.183773368359269</v>
      </c>
      <c r="D14" s="29">
        <f t="shared" si="0"/>
        <v>-2.7325447010317916E-4</v>
      </c>
      <c r="E14" s="29">
        <f t="shared" si="0"/>
        <v>-3.0142423753265479E-4</v>
      </c>
      <c r="F14" s="30">
        <f t="shared" si="1"/>
        <v>2.8169767429475634E-5</v>
      </c>
      <c r="G14" s="31">
        <f t="shared" si="2"/>
        <v>1.6369201138996267E-8</v>
      </c>
      <c r="I14" s="9" t="s">
        <v>16</v>
      </c>
      <c r="J14" s="16">
        <f>C28/C5-1</f>
        <v>1.0412566061875239E-2</v>
      </c>
      <c r="K14" s="17">
        <f>(1+J14)^(1/J11)-1</f>
        <v>0.17867216458876056</v>
      </c>
      <c r="M14" s="2"/>
    </row>
    <row r="15" spans="1:13">
      <c r="A15" s="39">
        <v>11</v>
      </c>
      <c r="B15" s="26">
        <v>98.694633005778883</v>
      </c>
      <c r="C15" s="26">
        <v>94.975945987610089</v>
      </c>
      <c r="D15" s="27">
        <f t="shared" si="0"/>
        <v>-2.3659920077200303E-3</v>
      </c>
      <c r="E15" s="27">
        <f t="shared" si="0"/>
        <v>8.4109246308552432E-3</v>
      </c>
      <c r="F15" s="12">
        <f t="shared" si="1"/>
        <v>-1.0776916638575273E-2</v>
      </c>
      <c r="G15" s="14">
        <f t="shared" si="2"/>
        <v>1.1953111403811504E-4</v>
      </c>
      <c r="I15" s="9" t="s">
        <v>14</v>
      </c>
      <c r="J15" s="18"/>
      <c r="K15" s="17">
        <f>K13-K14</f>
        <v>0.13426244733356896</v>
      </c>
      <c r="M15" s="2"/>
    </row>
    <row r="16" spans="1:13" ht="15.75" thickBot="1">
      <c r="A16" s="39">
        <v>12</v>
      </c>
      <c r="B16" s="28">
        <v>98.04910361632686</v>
      </c>
      <c r="C16" s="28">
        <v>92.986405298268409</v>
      </c>
      <c r="D16" s="29">
        <f t="shared" si="0"/>
        <v>-6.5406736900700535E-3</v>
      </c>
      <c r="E16" s="29">
        <f t="shared" si="0"/>
        <v>-2.0947837567221739E-2</v>
      </c>
      <c r="F16" s="30">
        <f t="shared" si="1"/>
        <v>1.4407163877151685E-2</v>
      </c>
      <c r="G16" s="31">
        <f t="shared" si="2"/>
        <v>2.0309248113529031E-4</v>
      </c>
      <c r="I16" s="10" t="s">
        <v>8</v>
      </c>
      <c r="J16" s="19">
        <f>SQRT(SUM(G6:G28)/COUNT(G6:G28))</f>
        <v>1.495988711665403E-2</v>
      </c>
      <c r="K16" s="20">
        <f>J16*255^(1/2)</f>
        <v>0.23889023996068354</v>
      </c>
      <c r="M16" s="2"/>
    </row>
    <row r="17" spans="1:13">
      <c r="A17" s="39">
        <v>13</v>
      </c>
      <c r="B17" s="26">
        <v>98.426655815010562</v>
      </c>
      <c r="C17" s="26">
        <v>93.841128170418799</v>
      </c>
      <c r="D17" s="27">
        <f t="shared" si="0"/>
        <v>3.8506440626024929E-3</v>
      </c>
      <c r="E17" s="27">
        <f t="shared" si="0"/>
        <v>9.1919121876873344E-3</v>
      </c>
      <c r="F17" s="12">
        <f t="shared" si="1"/>
        <v>-5.3412681250848415E-3</v>
      </c>
      <c r="G17" s="14">
        <f t="shared" si="2"/>
        <v>3.0221187649467983E-5</v>
      </c>
      <c r="M17" s="2"/>
    </row>
    <row r="18" spans="1:13">
      <c r="A18" s="39">
        <v>14</v>
      </c>
      <c r="B18" s="28">
        <v>98.733554174751831</v>
      </c>
      <c r="C18" s="28">
        <v>95.172359425305714</v>
      </c>
      <c r="D18" s="29">
        <f t="shared" si="0"/>
        <v>3.1180411159967836E-3</v>
      </c>
      <c r="E18" s="29">
        <f t="shared" si="0"/>
        <v>1.4186010769918989E-2</v>
      </c>
      <c r="F18" s="30">
        <f t="shared" si="1"/>
        <v>-1.1067969653922205E-2</v>
      </c>
      <c r="G18" s="31">
        <f t="shared" si="2"/>
        <v>1.2598000776887293E-4</v>
      </c>
      <c r="M18" s="2"/>
    </row>
    <row r="19" spans="1:13">
      <c r="A19" s="39">
        <v>15</v>
      </c>
      <c r="B19" s="26">
        <v>99.252356725583567</v>
      </c>
      <c r="C19" s="26">
        <v>95.197322418409783</v>
      </c>
      <c r="D19" s="27">
        <f t="shared" si="0"/>
        <v>5.2545718136864927E-3</v>
      </c>
      <c r="E19" s="27">
        <f t="shared" si="0"/>
        <v>2.6229246868325617E-4</v>
      </c>
      <c r="F19" s="12">
        <f t="shared" si="1"/>
        <v>4.9922793450032366E-3</v>
      </c>
      <c r="G19" s="14">
        <f t="shared" si="2"/>
        <v>2.3388515108096362E-5</v>
      </c>
      <c r="M19" s="2"/>
    </row>
    <row r="20" spans="1:13">
      <c r="A20" s="39">
        <v>16</v>
      </c>
      <c r="B20" s="28">
        <v>99.645773640984061</v>
      </c>
      <c r="C20" s="28">
        <v>97.266217058801487</v>
      </c>
      <c r="D20" s="29">
        <f t="shared" si="0"/>
        <v>3.9638042700409493E-3</v>
      </c>
      <c r="E20" s="29">
        <f t="shared" si="0"/>
        <v>2.1732697809488055E-2</v>
      </c>
      <c r="F20" s="30">
        <f t="shared" si="1"/>
        <v>-1.7768893539447106E-2</v>
      </c>
      <c r="G20" s="31">
        <f t="shared" si="2"/>
        <v>3.2130582166474457E-4</v>
      </c>
      <c r="M20" s="2"/>
    </row>
    <row r="21" spans="1:13">
      <c r="A21" s="39">
        <v>17</v>
      </c>
      <c r="B21" s="26">
        <v>99.83415126237513</v>
      </c>
      <c r="C21" s="26">
        <v>96.920106957388995</v>
      </c>
      <c r="D21" s="27">
        <f t="shared" si="0"/>
        <v>1.8904727667605759E-3</v>
      </c>
      <c r="E21" s="27">
        <f t="shared" si="0"/>
        <v>-3.5583793826715615E-3</v>
      </c>
      <c r="F21" s="12">
        <f t="shared" si="1"/>
        <v>5.4488521494321374E-3</v>
      </c>
      <c r="G21" s="14">
        <f t="shared" si="2"/>
        <v>2.8013098857650213E-5</v>
      </c>
      <c r="M21" s="2"/>
    </row>
    <row r="22" spans="1:13">
      <c r="A22" s="39">
        <v>18</v>
      </c>
      <c r="B22" s="28">
        <v>100.06760854264149</v>
      </c>
      <c r="C22" s="28">
        <v>99.408866798155515</v>
      </c>
      <c r="D22" s="29">
        <f t="shared" si="0"/>
        <v>2.3384510942834336E-3</v>
      </c>
      <c r="E22" s="29">
        <f t="shared" si="0"/>
        <v>2.5678467749325806E-2</v>
      </c>
      <c r="F22" s="30">
        <f t="shared" si="1"/>
        <v>-2.3340016655042373E-2</v>
      </c>
      <c r="G22" s="31">
        <f t="shared" si="2"/>
        <v>5.5206805925171146E-4</v>
      </c>
      <c r="M22" s="2"/>
    </row>
    <row r="23" spans="1:13">
      <c r="A23" s="39">
        <v>19</v>
      </c>
      <c r="B23" s="26">
        <v>100.13893253450043</v>
      </c>
      <c r="C23" s="26">
        <v>100.05109731403145</v>
      </c>
      <c r="D23" s="27">
        <f t="shared" si="0"/>
        <v>7.1275803327042198E-4</v>
      </c>
      <c r="E23" s="27">
        <f t="shared" si="0"/>
        <v>6.4604952914306679E-3</v>
      </c>
      <c r="F23" s="12">
        <f t="shared" si="1"/>
        <v>-5.7477372581602459E-3</v>
      </c>
      <c r="G23" s="14">
        <f t="shared" si="2"/>
        <v>3.4855435429230091E-5</v>
      </c>
      <c r="L23" s="2"/>
      <c r="M23" s="2"/>
    </row>
    <row r="24" spans="1:13">
      <c r="A24" s="39">
        <v>20</v>
      </c>
      <c r="B24" s="28">
        <v>100.3080620519015</v>
      </c>
      <c r="C24" s="28">
        <v>97.746802268670848</v>
      </c>
      <c r="D24" s="29">
        <f t="shared" si="0"/>
        <v>1.6889486748103977E-3</v>
      </c>
      <c r="E24" s="29">
        <f t="shared" si="0"/>
        <v>-2.3031182138143702E-2</v>
      </c>
      <c r="F24" s="30">
        <f t="shared" si="1"/>
        <v>2.47201308129541E-2</v>
      </c>
      <c r="G24" s="31">
        <f t="shared" si="2"/>
        <v>6.0339102288040568E-4</v>
      </c>
      <c r="L24" s="2"/>
      <c r="M24" s="2"/>
    </row>
    <row r="25" spans="1:13">
      <c r="A25" s="39">
        <v>21</v>
      </c>
      <c r="B25" s="26">
        <v>100.46446324694503</v>
      </c>
      <c r="C25" s="26">
        <v>99.057939266839071</v>
      </c>
      <c r="D25" s="27">
        <f t="shared" si="0"/>
        <v>1.5592086203659594E-3</v>
      </c>
      <c r="E25" s="27">
        <f t="shared" si="0"/>
        <v>1.3413605025813347E-2</v>
      </c>
      <c r="F25" s="12">
        <f t="shared" si="1"/>
        <v>-1.1854396405447387E-2</v>
      </c>
      <c r="G25" s="14">
        <f t="shared" si="2"/>
        <v>1.4425231086784987E-4</v>
      </c>
      <c r="I25" s="2"/>
      <c r="J25" s="2"/>
      <c r="K25" s="2"/>
      <c r="L25" s="2"/>
      <c r="M25" s="2"/>
    </row>
    <row r="26" spans="1:13">
      <c r="A26" s="39">
        <v>22</v>
      </c>
      <c r="B26" s="28">
        <v>100.90044099661793</v>
      </c>
      <c r="C26" s="28">
        <v>101.57684575212342</v>
      </c>
      <c r="D26" s="29">
        <f t="shared" si="0"/>
        <v>4.3396215495747903E-3</v>
      </c>
      <c r="E26" s="29">
        <f t="shared" si="0"/>
        <v>2.5428617876846804E-2</v>
      </c>
      <c r="F26" s="30">
        <f t="shared" si="1"/>
        <v>-2.1088996327272014E-2</v>
      </c>
      <c r="G26" s="31">
        <f t="shared" si="2"/>
        <v>4.5135462555660489E-4</v>
      </c>
      <c r="I26" s="2"/>
      <c r="J26" s="2"/>
      <c r="K26" s="2"/>
    </row>
    <row r="27" spans="1:13">
      <c r="A27" s="39">
        <v>23</v>
      </c>
      <c r="B27" s="26">
        <v>101.60339850205598</v>
      </c>
      <c r="C27" s="26">
        <v>103.27367288821949</v>
      </c>
      <c r="D27" s="27">
        <f t="shared" si="0"/>
        <v>6.9668427461244686E-3</v>
      </c>
      <c r="E27" s="27">
        <f t="shared" si="0"/>
        <v>1.670486146258976E-2</v>
      </c>
      <c r="F27" s="12">
        <f t="shared" si="1"/>
        <v>-9.7380187164652909E-3</v>
      </c>
      <c r="G27" s="14">
        <f t="shared" si="2"/>
        <v>9.7893821572248092E-5</v>
      </c>
    </row>
    <row r="28" spans="1:13" ht="15.75" thickBot="1">
      <c r="A28" s="40">
        <v>24</v>
      </c>
      <c r="B28" s="32">
        <v>101.73044281453269</v>
      </c>
      <c r="C28" s="32">
        <v>101.04125660618752</v>
      </c>
      <c r="D28" s="33">
        <f t="shared" si="0"/>
        <v>1.2503943209551949E-3</v>
      </c>
      <c r="E28" s="33">
        <f t="shared" si="0"/>
        <v>-2.1616509024989128E-2</v>
      </c>
      <c r="F28" s="34">
        <f t="shared" si="1"/>
        <v>2.2866903345944323E-2</v>
      </c>
      <c r="G28" s="35">
        <f t="shared" si="2"/>
        <v>5.15780045997296E-4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N28"/>
  <sheetViews>
    <sheetView workbookViewId="0">
      <selection activeCell="J24" sqref="J24"/>
    </sheetView>
  </sheetViews>
  <sheetFormatPr defaultRowHeight="15"/>
  <cols>
    <col min="1" max="1" width="10.42578125" customWidth="1"/>
    <col min="2" max="2" width="11.5703125" customWidth="1"/>
    <col min="3" max="3" width="11" customWidth="1"/>
    <col min="4" max="4" width="10.140625" customWidth="1"/>
    <col min="5" max="5" width="10.5703125" customWidth="1"/>
    <col min="6" max="6" width="10.7109375" customWidth="1"/>
    <col min="7" max="7" width="11.5703125" customWidth="1"/>
    <col min="8" max="8" width="4.42578125" customWidth="1"/>
    <col min="9" max="9" width="19.42578125" bestFit="1" customWidth="1"/>
    <col min="10" max="10" width="13.42578125" customWidth="1"/>
    <col min="11" max="11" width="15.5703125" customWidth="1"/>
    <col min="12" max="13" width="14.7109375" bestFit="1" customWidth="1"/>
  </cols>
  <sheetData>
    <row r="1" spans="1:14">
      <c r="A1" t="s">
        <v>19</v>
      </c>
    </row>
    <row r="2" spans="1:14">
      <c r="A2" t="s">
        <v>21</v>
      </c>
    </row>
    <row r="3" spans="1:14" ht="15.75" thickBot="1"/>
    <row r="4" spans="1:14" ht="18.75">
      <c r="A4" s="36" t="s">
        <v>12</v>
      </c>
      <c r="B4" s="37" t="s">
        <v>13</v>
      </c>
      <c r="C4" s="37" t="s">
        <v>0</v>
      </c>
      <c r="D4" s="37" t="s">
        <v>1</v>
      </c>
      <c r="E4" s="37" t="s">
        <v>2</v>
      </c>
      <c r="F4" s="37" t="s">
        <v>3</v>
      </c>
      <c r="G4" s="38" t="s">
        <v>4</v>
      </c>
      <c r="I4" s="4" t="s">
        <v>9</v>
      </c>
      <c r="J4" s="67">
        <f>K15/K16</f>
        <v>3.0552054282041685</v>
      </c>
    </row>
    <row r="5" spans="1:14">
      <c r="A5" s="60">
        <v>1</v>
      </c>
      <c r="B5" s="46">
        <v>100</v>
      </c>
      <c r="C5" s="46">
        <v>100</v>
      </c>
      <c r="D5" s="47"/>
      <c r="E5" s="42"/>
      <c r="F5" s="43"/>
      <c r="G5" s="44"/>
      <c r="I5" s="5" t="s">
        <v>10</v>
      </c>
      <c r="J5" s="58">
        <f>STDEV(D6:D28)*255^(1/2)</f>
        <v>0.28934720564395011</v>
      </c>
    </row>
    <row r="6" spans="1:14" ht="15.75" thickBot="1">
      <c r="A6" s="60">
        <v>2</v>
      </c>
      <c r="B6" s="62">
        <v>98.13591143369004</v>
      </c>
      <c r="C6" s="62">
        <v>98.216580139809849</v>
      </c>
      <c r="D6" s="29">
        <f>B6/B5-1</f>
        <v>-1.8640885663099627E-2</v>
      </c>
      <c r="E6" s="29">
        <f>C6/C5-1</f>
        <v>-1.7834198601901496E-2</v>
      </c>
      <c r="F6" s="30">
        <f t="shared" ref="F6:F28" si="0">D6-E6</f>
        <v>-8.0668706119813027E-4</v>
      </c>
      <c r="G6" s="63">
        <f t="shared" ref="G6:G28" si="1">(F6-$J$10)^2</f>
        <v>1.2470622293618336E-6</v>
      </c>
      <c r="I6" s="6" t="s">
        <v>11</v>
      </c>
      <c r="J6" s="59">
        <f>STDEV(E6:E28)*255^(1/2)</f>
        <v>0.27794678355831742</v>
      </c>
      <c r="K6" s="3"/>
    </row>
    <row r="7" spans="1:14" ht="15.75" thickBot="1">
      <c r="A7" s="60">
        <v>3</v>
      </c>
      <c r="B7" s="48">
        <v>99.544611126265337</v>
      </c>
      <c r="C7" s="48">
        <v>99.813244396778259</v>
      </c>
      <c r="D7" s="27">
        <f t="shared" ref="D7:E28" si="2">B7/B6-1</f>
        <v>1.4354578991474964E-2</v>
      </c>
      <c r="E7" s="27">
        <f t="shared" si="2"/>
        <v>1.6256565385351252E-2</v>
      </c>
      <c r="F7" s="12">
        <f t="shared" si="0"/>
        <v>-1.9019863938762871E-3</v>
      </c>
      <c r="G7" s="45">
        <f t="shared" si="1"/>
        <v>4.8930268955585439E-6</v>
      </c>
      <c r="J7" s="41"/>
    </row>
    <row r="8" spans="1:14">
      <c r="A8" s="60">
        <v>4</v>
      </c>
      <c r="B8" s="62">
        <v>101.51121696995649</v>
      </c>
      <c r="C8" s="62">
        <v>101.65540490393896</v>
      </c>
      <c r="D8" s="29">
        <f t="shared" si="2"/>
        <v>1.9756025177462E-2</v>
      </c>
      <c r="E8" s="29">
        <f t="shared" si="2"/>
        <v>1.8456072821736225E-2</v>
      </c>
      <c r="F8" s="30">
        <f t="shared" si="0"/>
        <v>1.2999523557257753E-3</v>
      </c>
      <c r="G8" s="63">
        <f t="shared" si="1"/>
        <v>9.7994163013305401E-7</v>
      </c>
      <c r="I8" s="7" t="s">
        <v>5</v>
      </c>
      <c r="J8" s="15">
        <f>AVERAGE(D6:D28)</f>
        <v>9.0558233965070995E-4</v>
      </c>
      <c r="K8" s="51"/>
    </row>
    <row r="9" spans="1:14">
      <c r="A9" s="60">
        <v>5</v>
      </c>
      <c r="B9" s="48">
        <v>99.29293995734038</v>
      </c>
      <c r="C9" s="48">
        <v>99.61440425156232</v>
      </c>
      <c r="D9" s="27">
        <f t="shared" si="2"/>
        <v>-2.1852530969780792E-2</v>
      </c>
      <c r="E9" s="27">
        <f t="shared" si="2"/>
        <v>-2.0077640281943809E-2</v>
      </c>
      <c r="F9" s="12">
        <f t="shared" si="0"/>
        <v>-1.774890687836983E-3</v>
      </c>
      <c r="G9" s="45">
        <f t="shared" si="1"/>
        <v>4.3469040475935514E-6</v>
      </c>
      <c r="I9" s="8" t="s">
        <v>6</v>
      </c>
      <c r="J9" s="12">
        <f>AVERAGE(E6:E28)</f>
        <v>5.9554999591229427E-4</v>
      </c>
      <c r="K9" s="52"/>
    </row>
    <row r="10" spans="1:14" ht="18">
      <c r="A10" s="60">
        <v>6</v>
      </c>
      <c r="B10" s="62">
        <v>97.592887087335868</v>
      </c>
      <c r="C10" s="62">
        <v>97.852135941688218</v>
      </c>
      <c r="D10" s="29">
        <f t="shared" si="2"/>
        <v>-1.7121588611787586E-2</v>
      </c>
      <c r="E10" s="29">
        <f t="shared" si="2"/>
        <v>-1.7690898451028669E-2</v>
      </c>
      <c r="F10" s="30">
        <f t="shared" si="0"/>
        <v>5.6930983924108336E-4</v>
      </c>
      <c r="G10" s="63">
        <f t="shared" si="1"/>
        <v>6.7224819674135854E-8</v>
      </c>
      <c r="I10" s="8" t="s">
        <v>7</v>
      </c>
      <c r="J10" s="12">
        <f>J8-J9</f>
        <v>3.1003234373841568E-4</v>
      </c>
      <c r="K10" s="53"/>
      <c r="L10" s="2"/>
      <c r="N10" s="2"/>
    </row>
    <row r="11" spans="1:14">
      <c r="A11" s="60">
        <v>7</v>
      </c>
      <c r="B11" s="48">
        <v>98.267355564145035</v>
      </c>
      <c r="C11" s="48">
        <v>98.381906717941732</v>
      </c>
      <c r="D11" s="27">
        <f t="shared" si="2"/>
        <v>6.9110413365021106E-3</v>
      </c>
      <c r="E11" s="27">
        <f t="shared" si="2"/>
        <v>5.4139929716936486E-3</v>
      </c>
      <c r="F11" s="12">
        <f t="shared" si="0"/>
        <v>1.497048364808462E-3</v>
      </c>
      <c r="G11" s="45">
        <f t="shared" si="1"/>
        <v>1.4090070342769644E-6</v>
      </c>
      <c r="I11" s="55" t="s">
        <v>17</v>
      </c>
      <c r="J11" s="57">
        <f>(A28-A5)/365</f>
        <v>6.3013698630136991E-2</v>
      </c>
      <c r="K11" s="53"/>
      <c r="L11" s="2"/>
      <c r="N11" s="2"/>
    </row>
    <row r="12" spans="1:14">
      <c r="A12" s="60">
        <v>8</v>
      </c>
      <c r="B12" s="62">
        <v>95.897383286277886</v>
      </c>
      <c r="C12" s="62">
        <v>96.381883152390856</v>
      </c>
      <c r="D12" s="29">
        <f t="shared" si="2"/>
        <v>-2.4117594945557763E-2</v>
      </c>
      <c r="E12" s="29">
        <f t="shared" si="2"/>
        <v>-2.0329180763744348E-2</v>
      </c>
      <c r="F12" s="30">
        <f t="shared" si="0"/>
        <v>-3.7884141818134154E-3</v>
      </c>
      <c r="G12" s="63">
        <f t="shared" si="1"/>
        <v>1.6797263922807872E-5</v>
      </c>
      <c r="I12" s="25"/>
      <c r="J12" s="54"/>
      <c r="K12" s="56" t="s">
        <v>22</v>
      </c>
      <c r="N12" s="2"/>
    </row>
    <row r="13" spans="1:14" ht="18">
      <c r="A13" s="60">
        <v>9</v>
      </c>
      <c r="B13" s="48">
        <v>94.1298442750589</v>
      </c>
      <c r="C13" s="48">
        <v>94.212171200229591</v>
      </c>
      <c r="D13" s="27">
        <f t="shared" si="2"/>
        <v>-1.8431566646009867E-2</v>
      </c>
      <c r="E13" s="27">
        <f t="shared" si="2"/>
        <v>-2.2511616096260512E-2</v>
      </c>
      <c r="F13" s="12">
        <f t="shared" si="0"/>
        <v>4.0800494502506446E-3</v>
      </c>
      <c r="G13" s="45">
        <f t="shared" si="1"/>
        <v>1.4213028983394838E-5</v>
      </c>
      <c r="I13" s="9" t="s">
        <v>15</v>
      </c>
      <c r="J13" s="50">
        <f>B28/B5-1</f>
        <v>1.7357746415810782E-2</v>
      </c>
      <c r="K13" s="17">
        <f>(1+J13)^(1/J11)-1</f>
        <v>0.31402706422059601</v>
      </c>
      <c r="N13" s="2"/>
    </row>
    <row r="14" spans="1:14" ht="18">
      <c r="A14" s="60">
        <v>10</v>
      </c>
      <c r="B14" s="62">
        <v>94.100480170452101</v>
      </c>
      <c r="C14" s="62">
        <v>94.183773368359269</v>
      </c>
      <c r="D14" s="29">
        <f t="shared" si="2"/>
        <v>-3.1195318374255265E-4</v>
      </c>
      <c r="E14" s="29">
        <f t="shared" si="2"/>
        <v>-3.0142423753265479E-4</v>
      </c>
      <c r="F14" s="30">
        <f t="shared" si="0"/>
        <v>-1.052894620989786E-5</v>
      </c>
      <c r="G14" s="63">
        <f t="shared" si="1"/>
        <v>1.0275954061332674E-7</v>
      </c>
      <c r="I14" s="9" t="s">
        <v>16</v>
      </c>
      <c r="J14" s="16">
        <f>C28/C5-1</f>
        <v>1.0412566061875239E-2</v>
      </c>
      <c r="K14" s="17">
        <f>(1+J14)^(1/J11)-1</f>
        <v>0.17867216458876056</v>
      </c>
      <c r="N14" s="2"/>
    </row>
    <row r="15" spans="1:14">
      <c r="A15" s="60">
        <v>11</v>
      </c>
      <c r="B15" s="48">
        <v>95.146228510151843</v>
      </c>
      <c r="C15" s="48">
        <v>94.975945987610089</v>
      </c>
      <c r="D15" s="27">
        <f t="shared" si="2"/>
        <v>1.1113103119192225E-2</v>
      </c>
      <c r="E15" s="27">
        <f t="shared" si="2"/>
        <v>8.4109246308552432E-3</v>
      </c>
      <c r="F15" s="12">
        <f t="shared" si="0"/>
        <v>2.7021784883369815E-3</v>
      </c>
      <c r="G15" s="45">
        <f t="shared" si="1"/>
        <v>5.7223631771177818E-6</v>
      </c>
      <c r="I15" s="9" t="s">
        <v>14</v>
      </c>
      <c r="J15" s="18"/>
      <c r="K15" s="17">
        <f>K13-K14</f>
        <v>0.13535489963183545</v>
      </c>
      <c r="N15" s="2"/>
    </row>
    <row r="16" spans="1:14" ht="15.75" thickBot="1">
      <c r="A16" s="60">
        <v>12</v>
      </c>
      <c r="B16" s="62">
        <v>93.251498473534568</v>
      </c>
      <c r="C16" s="62">
        <v>92.986405298268409</v>
      </c>
      <c r="D16" s="29">
        <f t="shared" si="2"/>
        <v>-1.9913874320463654E-2</v>
      </c>
      <c r="E16" s="29">
        <f t="shared" si="2"/>
        <v>-2.0947837567221739E-2</v>
      </c>
      <c r="F16" s="30">
        <f t="shared" si="0"/>
        <v>1.033963246758085E-3</v>
      </c>
      <c r="G16" s="63">
        <f t="shared" si="1"/>
        <v>5.2407595234687397E-7</v>
      </c>
      <c r="I16" s="10" t="s">
        <v>8</v>
      </c>
      <c r="J16" s="19">
        <f>SQRT(SUM(G6:G28)/COUNT(G6:G28))</f>
        <v>2.7743642140839815E-3</v>
      </c>
      <c r="K16" s="20">
        <f>J16*255^(1/2)</f>
        <v>4.4303043711007101E-2</v>
      </c>
      <c r="L16" s="2"/>
      <c r="M16" s="2"/>
      <c r="N16" s="2"/>
    </row>
    <row r="17" spans="1:14">
      <c r="A17" s="60">
        <v>13</v>
      </c>
      <c r="B17" s="48">
        <v>93.895689821075294</v>
      </c>
      <c r="C17" s="48">
        <v>93.841128170418799</v>
      </c>
      <c r="D17" s="27">
        <f t="shared" si="2"/>
        <v>6.9081071949053108E-3</v>
      </c>
      <c r="E17" s="27">
        <f t="shared" si="2"/>
        <v>9.1919121876873344E-3</v>
      </c>
      <c r="F17" s="12">
        <f t="shared" si="0"/>
        <v>-2.2838049927820236E-3</v>
      </c>
      <c r="G17" s="45">
        <f t="shared" si="1"/>
        <v>6.7279921283274477E-6</v>
      </c>
      <c r="J17" s="1"/>
      <c r="M17" s="2"/>
      <c r="N17" s="2"/>
    </row>
    <row r="18" spans="1:14">
      <c r="A18" s="60">
        <v>14</v>
      </c>
      <c r="B18" s="62">
        <v>95.189384619371523</v>
      </c>
      <c r="C18" s="62">
        <v>95.172359425305714</v>
      </c>
      <c r="D18" s="29">
        <f t="shared" si="2"/>
        <v>1.3777999828974652E-2</v>
      </c>
      <c r="E18" s="29">
        <f t="shared" si="2"/>
        <v>1.4186010769918989E-2</v>
      </c>
      <c r="F18" s="30">
        <f t="shared" si="0"/>
        <v>-4.0801094094433665E-4</v>
      </c>
      <c r="G18" s="63">
        <f t="shared" si="1"/>
        <v>5.1558615867799615E-7</v>
      </c>
      <c r="J18" s="1"/>
      <c r="N18" s="2"/>
    </row>
    <row r="19" spans="1:14">
      <c r="A19" s="60">
        <v>15</v>
      </c>
      <c r="B19" s="48">
        <v>95.314678335987665</v>
      </c>
      <c r="C19" s="48">
        <v>95.197322418409783</v>
      </c>
      <c r="D19" s="27">
        <f t="shared" si="2"/>
        <v>1.3162572393670136E-3</v>
      </c>
      <c r="E19" s="27">
        <f t="shared" si="2"/>
        <v>2.6229246868325617E-4</v>
      </c>
      <c r="F19" s="12">
        <f t="shared" si="0"/>
        <v>1.0539647706837574E-3</v>
      </c>
      <c r="G19" s="45">
        <f t="shared" si="1"/>
        <v>5.5343545586078616E-7</v>
      </c>
      <c r="J19" s="1"/>
      <c r="N19" s="2"/>
    </row>
    <row r="20" spans="1:14">
      <c r="A20" s="60">
        <v>16</v>
      </c>
      <c r="B20" s="62">
        <v>96.947594751156231</v>
      </c>
      <c r="C20" s="62">
        <v>97.266217058801487</v>
      </c>
      <c r="D20" s="29">
        <f t="shared" si="2"/>
        <v>1.7131846255751704E-2</v>
      </c>
      <c r="E20" s="29">
        <f t="shared" si="2"/>
        <v>2.1732697809488055E-2</v>
      </c>
      <c r="F20" s="30">
        <f t="shared" si="0"/>
        <v>-4.6008515537363515E-3</v>
      </c>
      <c r="G20" s="63">
        <f t="shared" si="1"/>
        <v>2.4116780654476955E-5</v>
      </c>
      <c r="J20" s="1"/>
      <c r="K20" s="2"/>
      <c r="L20" s="2"/>
      <c r="M20" s="2"/>
      <c r="N20" s="2"/>
    </row>
    <row r="21" spans="1:14">
      <c r="A21" s="60">
        <v>17</v>
      </c>
      <c r="B21" s="48">
        <v>96.439269057714483</v>
      </c>
      <c r="C21" s="48">
        <v>96.920106957388995</v>
      </c>
      <c r="D21" s="27">
        <f t="shared" si="2"/>
        <v>-5.2433038152881473E-3</v>
      </c>
      <c r="E21" s="27">
        <f t="shared" si="2"/>
        <v>-3.5583793826715615E-3</v>
      </c>
      <c r="F21" s="12">
        <f t="shared" si="0"/>
        <v>-1.6849244326165858E-3</v>
      </c>
      <c r="G21" s="45">
        <f t="shared" si="1"/>
        <v>3.97985253952474E-6</v>
      </c>
      <c r="J21" s="1"/>
      <c r="M21" s="2"/>
      <c r="N21" s="2"/>
    </row>
    <row r="22" spans="1:14">
      <c r="A22" s="60">
        <v>18</v>
      </c>
      <c r="B22" s="62">
        <v>99.325028494901034</v>
      </c>
      <c r="C22" s="62">
        <v>99.408866798155515</v>
      </c>
      <c r="D22" s="29">
        <f t="shared" si="2"/>
        <v>2.9923074546112094E-2</v>
      </c>
      <c r="E22" s="29">
        <f t="shared" si="2"/>
        <v>2.5678467749325806E-2</v>
      </c>
      <c r="F22" s="30">
        <f t="shared" si="0"/>
        <v>4.2446067967862877E-3</v>
      </c>
      <c r="G22" s="63">
        <f t="shared" si="1"/>
        <v>1.5480876126576965E-5</v>
      </c>
      <c r="J22" s="1"/>
      <c r="M22" s="2"/>
      <c r="N22" s="2"/>
    </row>
    <row r="23" spans="1:14">
      <c r="A23" s="60">
        <v>19</v>
      </c>
      <c r="B23" s="48">
        <v>100.28100989977382</v>
      </c>
      <c r="C23" s="48">
        <v>100.05109731403145</v>
      </c>
      <c r="D23" s="27">
        <f t="shared" si="2"/>
        <v>9.6247785614465009E-3</v>
      </c>
      <c r="E23" s="27">
        <f t="shared" si="2"/>
        <v>6.4604952914306679E-3</v>
      </c>
      <c r="F23" s="12">
        <f t="shared" si="0"/>
        <v>3.164283270015833E-3</v>
      </c>
      <c r="G23" s="45">
        <f t="shared" si="1"/>
        <v>8.1467483501554946E-6</v>
      </c>
      <c r="J23" s="1"/>
      <c r="K23" s="2"/>
      <c r="L23" s="2"/>
      <c r="M23" s="2"/>
      <c r="N23" s="2"/>
    </row>
    <row r="24" spans="1:14">
      <c r="A24" s="60">
        <v>20</v>
      </c>
      <c r="B24" s="62">
        <v>97.532848763411252</v>
      </c>
      <c r="C24" s="62">
        <v>97.746802268670848</v>
      </c>
      <c r="D24" s="29">
        <f t="shared" si="2"/>
        <v>-2.7404601719799415E-2</v>
      </c>
      <c r="E24" s="29">
        <f t="shared" si="2"/>
        <v>-2.3031182138143702E-2</v>
      </c>
      <c r="F24" s="30">
        <f t="shared" si="0"/>
        <v>-4.3734195816557131E-3</v>
      </c>
      <c r="G24" s="63">
        <f t="shared" si="1"/>
        <v>2.1934721937477969E-5</v>
      </c>
      <c r="J24" s="1"/>
      <c r="K24" s="2"/>
      <c r="L24" s="2"/>
      <c r="M24" s="2"/>
      <c r="N24" s="2"/>
    </row>
    <row r="25" spans="1:14">
      <c r="A25" s="60">
        <v>21</v>
      </c>
      <c r="B25" s="48">
        <v>98.603511250213231</v>
      </c>
      <c r="C25" s="48">
        <v>99.057939266839071</v>
      </c>
      <c r="D25" s="27">
        <f t="shared" si="2"/>
        <v>1.0977455292002336E-2</v>
      </c>
      <c r="E25" s="27">
        <f t="shared" si="2"/>
        <v>1.3413605025813347E-2</v>
      </c>
      <c r="F25" s="12">
        <f t="shared" si="0"/>
        <v>-2.4361497338110105E-3</v>
      </c>
      <c r="G25" s="45">
        <f t="shared" si="1"/>
        <v>7.5415160030536835E-6</v>
      </c>
      <c r="J25" s="1"/>
      <c r="K25" s="2"/>
      <c r="L25" s="2"/>
      <c r="M25" s="2"/>
      <c r="N25" s="2"/>
    </row>
    <row r="26" spans="1:14">
      <c r="A26" s="60">
        <v>22</v>
      </c>
      <c r="B26" s="62">
        <v>101.5086820867177</v>
      </c>
      <c r="C26" s="62">
        <v>101.57684575212342</v>
      </c>
      <c r="D26" s="29">
        <f t="shared" si="2"/>
        <v>2.9463158052580818E-2</v>
      </c>
      <c r="E26" s="29">
        <f t="shared" si="2"/>
        <v>2.5428617876846804E-2</v>
      </c>
      <c r="F26" s="30">
        <f t="shared" si="0"/>
        <v>4.0345401757340138E-3</v>
      </c>
      <c r="G26" s="63">
        <f t="shared" si="1"/>
        <v>1.387195859059655E-5</v>
      </c>
      <c r="J26" s="1"/>
    </row>
    <row r="27" spans="1:14">
      <c r="A27" s="60">
        <v>23</v>
      </c>
      <c r="B27" s="48">
        <v>103.60259196301087</v>
      </c>
      <c r="C27" s="48">
        <v>103.27367288821949</v>
      </c>
      <c r="D27" s="27">
        <f t="shared" si="2"/>
        <v>2.0627889489338136E-2</v>
      </c>
      <c r="E27" s="27">
        <f t="shared" si="2"/>
        <v>1.670486146258976E-2</v>
      </c>
      <c r="F27" s="12">
        <f t="shared" si="0"/>
        <v>3.9230280267483764E-3</v>
      </c>
      <c r="G27" s="45">
        <f t="shared" si="1"/>
        <v>1.3053737805448611E-5</v>
      </c>
      <c r="J27" s="1"/>
    </row>
    <row r="28" spans="1:14" ht="15.75" thickBot="1">
      <c r="A28" s="61">
        <v>24</v>
      </c>
      <c r="B28" s="64">
        <v>101.73577464158109</v>
      </c>
      <c r="C28" s="64">
        <v>101.04125660618752</v>
      </c>
      <c r="D28" s="33">
        <f t="shared" si="2"/>
        <v>-1.8019021397614132E-2</v>
      </c>
      <c r="E28" s="33">
        <f t="shared" si="2"/>
        <v>-2.1616509024989128E-2</v>
      </c>
      <c r="F28" s="34">
        <f t="shared" si="0"/>
        <v>3.5974876273749956E-3</v>
      </c>
      <c r="G28" s="65">
        <f t="shared" si="1"/>
        <v>1.0807362241910066E-5</v>
      </c>
      <c r="J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metodologia</vt:lpstr>
      <vt:lpstr>esempio 1</vt:lpstr>
      <vt:lpstr>esempio 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fida-stage1</dc:creator>
  <cp:lastModifiedBy>Luca Lodi</cp:lastModifiedBy>
  <dcterms:created xsi:type="dcterms:W3CDTF">2014-12-30T13:55:50Z</dcterms:created>
  <dcterms:modified xsi:type="dcterms:W3CDTF">2015-01-20T09:17:33Z</dcterms:modified>
</cp:coreProperties>
</file>